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6"/>
  <workbookPr defaultThemeVersion="124226"/>
  <mc:AlternateContent xmlns:mc="http://schemas.openxmlformats.org/markup-compatibility/2006">
    <mc:Choice Requires="x15">
      <x15ac:absPath xmlns:x15ac="http://schemas.microsoft.com/office/spreadsheetml/2010/11/ac" url="G:\FINAID\2025-2026\"/>
    </mc:Choice>
  </mc:AlternateContent>
  <xr:revisionPtr revIDLastSave="0" documentId="13_ncr:1_{AF1A98E7-45E3-4E81-9A31-A2096C4D3308}" xr6:coauthVersionLast="36" xr6:coauthVersionMax="36" xr10:uidLastSave="{00000000-0000-0000-0000-000000000000}"/>
  <workbookProtection workbookAlgorithmName="SHA-512" workbookHashValue="nNQxcqCHRRu84C67cvdxLZrXMU7UYA45PGiNZSJSO6FAngJKIHheHwQIye+BI2lQKn5t6oblsu3yl7fzMOnqbg==" workbookSaltValue="faSSoZteHKLFzopAQWylVQ==" workbookSpinCount="100000" lockStructure="1"/>
  <bookViews>
    <workbookView xWindow="0" yWindow="0" windowWidth="25200" windowHeight="11925" xr2:uid="{00000000-000D-0000-FFFF-FFFF00000000}"/>
  </bookViews>
  <sheets>
    <sheet name="Payment Calc" sheetId="1" r:id="rId1"/>
    <sheet name="Sheet2" sheetId="2" state="hidden" r:id="rId2"/>
  </sheets>
  <definedNames>
    <definedName name="DiningChoices">Sheet2!$K$1:$K$3</definedName>
    <definedName name="Enrollment">Sheet2!$B$2:$B$15</definedName>
    <definedName name="Health">Sheet2!$O$1:$O$2</definedName>
    <definedName name="HousingChoices">Sheet2!$F$1:$F$4</definedName>
    <definedName name="_xlnm.Print_Area" localSheetId="0">'Payment Calc'!$A$1:$J$51</definedName>
  </definedNames>
  <calcPr calcId="191029"/>
</workbook>
</file>

<file path=xl/calcChain.xml><?xml version="1.0" encoding="utf-8"?>
<calcChain xmlns="http://schemas.openxmlformats.org/spreadsheetml/2006/main">
  <c r="C20" i="1" l="1"/>
  <c r="D20" i="1" s="1"/>
  <c r="C23" i="1" l="1"/>
  <c r="C21" i="1" l="1"/>
  <c r="B18" i="2" l="1"/>
  <c r="C5" i="2"/>
  <c r="A13" i="1" l="1"/>
  <c r="C25" i="1" l="1"/>
  <c r="C24" i="1"/>
  <c r="C36" i="1" l="1"/>
  <c r="I8" i="1"/>
  <c r="H8" i="1"/>
  <c r="D36" i="1" l="1"/>
  <c r="A37" i="1"/>
  <c r="D25" i="1"/>
  <c r="C16" i="1" l="1"/>
  <c r="D16" i="1" s="1"/>
  <c r="I14" i="1" s="1"/>
  <c r="I12" i="1"/>
  <c r="I9" i="1"/>
  <c r="H9" i="1"/>
  <c r="I20" i="1"/>
  <c r="C34" i="1"/>
  <c r="C31" i="1"/>
  <c r="C32" i="1" s="1"/>
  <c r="C29" i="1"/>
  <c r="D29" i="1" s="1"/>
  <c r="C28" i="1"/>
  <c r="D28" i="1" s="1"/>
  <c r="C27" i="1"/>
  <c r="D27" i="1" s="1"/>
  <c r="D24" i="1"/>
  <c r="D23" i="1"/>
  <c r="C22" i="1"/>
  <c r="D22" i="1" s="1"/>
  <c r="D21" i="1"/>
  <c r="D34" i="1" l="1"/>
  <c r="D35" i="1" s="1"/>
  <c r="C35" i="1"/>
  <c r="D31" i="1"/>
  <c r="J9" i="1"/>
  <c r="J8" i="1"/>
  <c r="I16" i="1"/>
  <c r="H14" i="1"/>
  <c r="J14" i="1" s="1"/>
  <c r="G32" i="1"/>
  <c r="D32" i="1" l="1"/>
  <c r="I18" i="1" s="1"/>
  <c r="H12" i="1"/>
  <c r="J12" i="1" s="1"/>
  <c r="G12" i="1"/>
  <c r="B30" i="1" l="1"/>
  <c r="H16" i="1" l="1"/>
  <c r="J16" i="1" s="1"/>
  <c r="H20" i="1"/>
  <c r="J20" i="1" s="1"/>
  <c r="A34" i="1"/>
  <c r="C2" i="2"/>
  <c r="C7" i="2" s="1"/>
  <c r="C9" i="2" s="1"/>
  <c r="C10" i="2" s="1"/>
  <c r="I7" i="1" l="1"/>
  <c r="I10" i="1" s="1"/>
  <c r="H7" i="1"/>
  <c r="H10" i="1" s="1"/>
  <c r="C11" i="2"/>
  <c r="C12" i="2" s="1"/>
  <c r="C13" i="2" s="1"/>
  <c r="C14" i="2" s="1"/>
  <c r="C15" i="2" s="1"/>
  <c r="C3" i="2" s="1"/>
  <c r="C4" i="2" s="1"/>
  <c r="C6" i="2"/>
  <c r="C8" i="2" s="1"/>
  <c r="H18" i="1"/>
  <c r="J18" i="1" s="1"/>
  <c r="H6" i="1"/>
  <c r="J6" i="1" s="1"/>
  <c r="H11" i="1"/>
  <c r="J11" i="1" s="1"/>
  <c r="J10" i="1" l="1"/>
  <c r="I22" i="1"/>
  <c r="J7" i="1"/>
  <c r="H22" i="1" l="1"/>
  <c r="J22" i="1" s="1"/>
  <c r="G24"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macalester</author>
  </authors>
  <commentList>
    <comment ref="G22" authorId="0" shapeId="0" xr:uid="{00000000-0006-0000-0000-000001000000}">
      <text>
        <r>
          <rPr>
            <sz val="9"/>
            <color indexed="81"/>
            <rFont val="Tahoma"/>
            <family val="2"/>
          </rPr>
          <t>Remaining Payment Due = Charges - Aid &amp; Payments</t>
        </r>
      </text>
    </comment>
    <comment ref="C32" authorId="0" shapeId="0" xr:uid="{00000000-0006-0000-0000-000002000000}">
      <text>
        <r>
          <rPr>
            <b/>
            <sz val="9"/>
            <color indexed="81"/>
            <rFont val="Tahoma"/>
            <family val="2"/>
          </rPr>
          <t>Net loan amount available after 1.057% fee subtracted</t>
        </r>
      </text>
    </comment>
    <comment ref="D32" authorId="0" shapeId="0" xr:uid="{00000000-0006-0000-0000-000003000000}">
      <text>
        <r>
          <rPr>
            <b/>
            <sz val="9"/>
            <color indexed="81"/>
            <rFont val="Tahoma"/>
            <family val="2"/>
          </rPr>
          <t xml:space="preserve">Net loan amount available after 1.057% fee subtracted
</t>
        </r>
      </text>
    </comment>
    <comment ref="C35" authorId="0" shapeId="0" xr:uid="{00000000-0006-0000-0000-000004000000}">
      <text>
        <r>
          <rPr>
            <b/>
            <sz val="9"/>
            <color indexed="81"/>
            <rFont val="Tahoma"/>
            <family val="2"/>
          </rPr>
          <t>Net loan amount after 4.228% loan fee is subtracted.</t>
        </r>
      </text>
    </comment>
    <comment ref="D35" authorId="0" shapeId="0" xr:uid="{00000000-0006-0000-0000-000005000000}">
      <text>
        <r>
          <rPr>
            <b/>
            <sz val="9"/>
            <color indexed="81"/>
            <rFont val="Tahoma"/>
            <family val="2"/>
          </rPr>
          <t>Net loan amount after 4.228% loan fee is subtracted.</t>
        </r>
      </text>
    </comment>
  </commentList>
</comments>
</file>

<file path=xl/sharedStrings.xml><?xml version="1.0" encoding="utf-8"?>
<sst xmlns="http://schemas.openxmlformats.org/spreadsheetml/2006/main" count="92" uniqueCount="75">
  <si>
    <t>Tuition</t>
  </si>
  <si>
    <t>Room</t>
  </si>
  <si>
    <t>Dining</t>
  </si>
  <si>
    <t>On Campus</t>
  </si>
  <si>
    <t>Off Campus</t>
  </si>
  <si>
    <t>Language House</t>
  </si>
  <si>
    <t>Grand Cambridge</t>
  </si>
  <si>
    <t>Housing</t>
  </si>
  <si>
    <t>Enrollment</t>
  </si>
  <si>
    <t>None</t>
  </si>
  <si>
    <t>Activity Fee</t>
  </si>
  <si>
    <t>Health Insurance</t>
  </si>
  <si>
    <t>Yes</t>
  </si>
  <si>
    <t>No</t>
  </si>
  <si>
    <t>If yes, amount:</t>
  </si>
  <si>
    <t>Payments</t>
  </si>
  <si>
    <t>Enrollment Deposit</t>
  </si>
  <si>
    <t>Other Payments</t>
  </si>
  <si>
    <t>Commuter Plan</t>
  </si>
  <si>
    <t>Standard Plan</t>
  </si>
  <si>
    <t>1 Credit</t>
  </si>
  <si>
    <t>2 Credits</t>
  </si>
  <si>
    <t>3 Credits</t>
  </si>
  <si>
    <t>4 Credits</t>
  </si>
  <si>
    <t>5 Credits</t>
  </si>
  <si>
    <t>6 Credits</t>
  </si>
  <si>
    <t>7 Credits</t>
  </si>
  <si>
    <t>8 Credits</t>
  </si>
  <si>
    <t>9 Credits</t>
  </si>
  <si>
    <t>10 Credits</t>
  </si>
  <si>
    <t>11 Credits</t>
  </si>
  <si>
    <t>12 to 18 Credits</t>
  </si>
  <si>
    <t>19 Credits</t>
  </si>
  <si>
    <t>20 Credits</t>
  </si>
  <si>
    <t>Per Credit Part Time</t>
  </si>
  <si>
    <t>Per Credit Overload</t>
  </si>
  <si>
    <t>Full Time</t>
  </si>
  <si>
    <t>Financial Aid</t>
  </si>
  <si>
    <t>Grants</t>
  </si>
  <si>
    <t>Scholarships</t>
  </si>
  <si>
    <t>MN State Grant</t>
  </si>
  <si>
    <t>Davis Scholarship</t>
  </si>
  <si>
    <t>Grants &amp; Scholarships</t>
  </si>
  <si>
    <t>Federal Direct Loan</t>
  </si>
  <si>
    <t>Gross Amount</t>
  </si>
  <si>
    <t>MC Intnl Student Loan</t>
  </si>
  <si>
    <t>Other Loan (net amount)</t>
  </si>
  <si>
    <t>Federal PLUS Loan</t>
  </si>
  <si>
    <t>Loans (Net Amount)</t>
  </si>
  <si>
    <t>Charges</t>
  </si>
  <si>
    <t>Summary</t>
  </si>
  <si>
    <t>Aid &amp; Payments</t>
  </si>
  <si>
    <t>Your Plans &amp; Financial Aid</t>
  </si>
  <si>
    <t>Student Employment Earnings to apply to account (optional)</t>
  </si>
  <si>
    <t>Student Employment</t>
  </si>
  <si>
    <t>Prior Term Balance</t>
  </si>
  <si>
    <t>Federal Pell Grant/SEOG</t>
  </si>
  <si>
    <t>Estimated Payment Due</t>
  </si>
  <si>
    <t>Student Name:</t>
  </si>
  <si>
    <t>Preparer:</t>
  </si>
  <si>
    <t>Other Charges</t>
  </si>
  <si>
    <t>Net Amount</t>
  </si>
  <si>
    <t>Notes:</t>
  </si>
  <si>
    <t>Fall Semester</t>
  </si>
  <si>
    <t>Spring Semester</t>
  </si>
  <si>
    <t>Total</t>
  </si>
  <si>
    <t>Balance Owed/Credit From Prior Term?</t>
  </si>
  <si>
    <t>0 Credits</t>
  </si>
  <si>
    <t>Resident Assistant</t>
  </si>
  <si>
    <t>Direct Loan Fee</t>
  </si>
  <si>
    <t>PLUS Loan Fee</t>
  </si>
  <si>
    <t>Macalester Loan</t>
  </si>
  <si>
    <t>Non-Mac Scholarships</t>
  </si>
  <si>
    <t>Monthly Payment Plan</t>
  </si>
  <si>
    <t>2025-2026 Payment Estimating Worksheet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</si>
</sst>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_(* \(#,##0.00\);_(* &quot;-&quot;??_);_(@_)"/>
  </numFmts>
  <fonts count="12" x14ac:knownFonts="1">
    <font>
      <sz val="11"/>
      <color theme="1"/>
      <name val="Calibri"/>
      <family val="2"/>
      <scheme val="minor"/>
    </font>
    <font>
      <sz val="11"/>
      <color theme="1"/>
      <name val="Calibri"/>
      <family val="2"/>
      <scheme val="minor"/>
    </font>
    <font>
      <b/>
      <sz val="11"/>
      <color theme="1"/>
      <name val="Calibri"/>
      <family val="2"/>
      <scheme val="minor"/>
    </font>
    <font>
      <sz val="9"/>
      <color indexed="81"/>
      <name val="Tahoma"/>
      <family val="2"/>
    </font>
    <font>
      <b/>
      <sz val="9"/>
      <color indexed="81"/>
      <name val="Tahoma"/>
      <family val="2"/>
    </font>
    <font>
      <i/>
      <sz val="11"/>
      <color theme="1"/>
      <name val="Calibri"/>
      <family val="2"/>
      <scheme val="minor"/>
    </font>
    <font>
      <b/>
      <sz val="12"/>
      <color theme="1"/>
      <name val="Calibri"/>
      <family val="2"/>
      <scheme val="minor"/>
    </font>
    <font>
      <b/>
      <sz val="14"/>
      <color theme="1"/>
      <name val="Calibri"/>
      <family val="2"/>
      <scheme val="minor"/>
    </font>
    <font>
      <sz val="12"/>
      <color theme="1"/>
      <name val="Calibri"/>
      <family val="2"/>
      <scheme val="minor"/>
    </font>
    <font>
      <sz val="9"/>
      <color theme="1"/>
      <name val="Calibri"/>
      <family val="2"/>
      <scheme val="minor"/>
    </font>
    <font>
      <sz val="9"/>
      <color theme="5"/>
      <name val="Calibri"/>
      <family val="2"/>
      <scheme val="minor"/>
    </font>
    <font>
      <sz val="11"/>
      <color theme="0"/>
      <name val="Calibri"/>
      <family val="2"/>
      <scheme val="minor"/>
    </font>
  </fonts>
  <fills count="5">
    <fill>
      <patternFill patternType="none"/>
    </fill>
    <fill>
      <patternFill patternType="gray125"/>
    </fill>
    <fill>
      <patternFill patternType="solid">
        <fgColor theme="8" tint="0.59999389629810485"/>
        <bgColor indexed="64"/>
      </patternFill>
    </fill>
    <fill>
      <patternFill patternType="solid">
        <fgColor theme="0" tint="-0.14999847407452621"/>
        <bgColor indexed="64"/>
      </patternFill>
    </fill>
    <fill>
      <patternFill patternType="solid">
        <fgColor theme="4" tint="0.59999389629810485"/>
        <bgColor indexed="64"/>
      </patternFill>
    </fill>
  </fills>
  <borders count="3">
    <border>
      <left/>
      <right/>
      <top/>
      <bottom/>
      <diagonal/>
    </border>
    <border>
      <left/>
      <right/>
      <top/>
      <bottom style="thin">
        <color auto="1"/>
      </bottom>
      <diagonal/>
    </border>
    <border>
      <left/>
      <right/>
      <top style="thin">
        <color auto="1"/>
      </top>
      <bottom/>
      <diagonal/>
    </border>
  </borders>
  <cellStyleXfs count="2">
    <xf numFmtId="0" fontId="0" fillId="0" borderId="0"/>
    <xf numFmtId="43" fontId="1" fillId="0" borderId="0" applyFont="0" applyFill="0" applyBorder="0" applyAlignment="0" applyProtection="0"/>
  </cellStyleXfs>
  <cellXfs count="48">
    <xf numFmtId="0" fontId="0" fillId="0" borderId="0" xfId="0"/>
    <xf numFmtId="0" fontId="0" fillId="0" borderId="0" xfId="0" applyAlignment="1">
      <alignment horizontal="left" indent="1"/>
    </xf>
    <xf numFmtId="0" fontId="0" fillId="0" borderId="0" xfId="0" applyAlignment="1">
      <alignment horizontal="left"/>
    </xf>
    <xf numFmtId="0" fontId="2" fillId="0" borderId="0" xfId="0" applyFont="1" applyAlignment="1">
      <alignment horizontal="left"/>
    </xf>
    <xf numFmtId="0" fontId="0" fillId="0" borderId="0" xfId="0" applyAlignment="1">
      <alignment wrapText="1"/>
    </xf>
    <xf numFmtId="0" fontId="2" fillId="0" borderId="0" xfId="0" applyFont="1"/>
    <xf numFmtId="0" fontId="0" fillId="0" borderId="0" xfId="0" applyAlignment="1"/>
    <xf numFmtId="0" fontId="5" fillId="0" borderId="0" xfId="0" applyFont="1" applyAlignment="1">
      <alignment horizontal="left" indent="2"/>
    </xf>
    <xf numFmtId="0" fontId="0" fillId="0" borderId="0" xfId="0" applyAlignment="1">
      <alignment horizontal="center"/>
    </xf>
    <xf numFmtId="0" fontId="0" fillId="2" borderId="0" xfId="0" applyFill="1" applyAlignment="1" applyProtection="1">
      <alignment horizontal="center"/>
      <protection locked="0"/>
    </xf>
    <xf numFmtId="4" fontId="0" fillId="2" borderId="0" xfId="1" applyNumberFormat="1" applyFont="1" applyFill="1" applyAlignment="1" applyProtection="1">
      <alignment horizontal="center"/>
      <protection locked="0"/>
    </xf>
    <xf numFmtId="4" fontId="0" fillId="0" borderId="0" xfId="0" applyNumberFormat="1" applyAlignment="1">
      <alignment horizontal="center"/>
    </xf>
    <xf numFmtId="4" fontId="0" fillId="0" borderId="0" xfId="1" applyNumberFormat="1" applyFont="1" applyAlignment="1">
      <alignment horizontal="center"/>
    </xf>
    <xf numFmtId="4" fontId="0" fillId="2" borderId="0" xfId="1" applyNumberFormat="1" applyFont="1" applyFill="1" applyAlignment="1" applyProtection="1">
      <alignment horizontal="center" vertical="center"/>
      <protection locked="0"/>
    </xf>
    <xf numFmtId="0" fontId="10" fillId="0" borderId="0" xfId="0" applyFont="1"/>
    <xf numFmtId="0" fontId="10" fillId="0" borderId="0" xfId="0" applyFont="1" applyAlignment="1">
      <alignment horizontal="left" indent="2"/>
    </xf>
    <xf numFmtId="0" fontId="2" fillId="0" borderId="0" xfId="0" applyFont="1" applyAlignment="1">
      <alignment horizontal="center"/>
    </xf>
    <xf numFmtId="0" fontId="0" fillId="0" borderId="0" xfId="0" applyFont="1" applyAlignment="1">
      <alignment horizontal="center"/>
    </xf>
    <xf numFmtId="0" fontId="0" fillId="0" borderId="0" xfId="0" applyFont="1"/>
    <xf numFmtId="0" fontId="0" fillId="0" borderId="0" xfId="0" applyFont="1" applyAlignment="1">
      <alignment horizontal="left"/>
    </xf>
    <xf numFmtId="4" fontId="0" fillId="2" borderId="0" xfId="0" applyNumberFormat="1" applyFill="1" applyAlignment="1" applyProtection="1">
      <alignment horizontal="center"/>
      <protection locked="0"/>
    </xf>
    <xf numFmtId="0" fontId="2" fillId="0" borderId="0" xfId="0" applyFont="1" applyAlignment="1">
      <alignment horizontal="right"/>
    </xf>
    <xf numFmtId="0" fontId="0" fillId="0" borderId="0" xfId="0" applyAlignment="1">
      <alignment horizontal="center"/>
    </xf>
    <xf numFmtId="0" fontId="0" fillId="0" borderId="0" xfId="0" applyProtection="1"/>
    <xf numFmtId="0" fontId="6" fillId="0" borderId="0" xfId="0" applyFont="1" applyBorder="1" applyAlignment="1">
      <alignment horizontal="center"/>
    </xf>
    <xf numFmtId="4" fontId="0" fillId="0" borderId="0" xfId="1" applyNumberFormat="1" applyFont="1" applyFill="1" applyAlignment="1" applyProtection="1">
      <alignment horizontal="center"/>
      <protection locked="0"/>
    </xf>
    <xf numFmtId="0" fontId="0" fillId="0" borderId="0" xfId="0" applyFill="1" applyAlignment="1" applyProtection="1">
      <alignment horizontal="center"/>
    </xf>
    <xf numFmtId="4" fontId="0" fillId="0" borderId="0" xfId="1" applyNumberFormat="1" applyFont="1" applyFill="1" applyAlignment="1" applyProtection="1">
      <alignment horizontal="center"/>
    </xf>
    <xf numFmtId="4" fontId="0" fillId="0" borderId="0" xfId="1" applyNumberFormat="1" applyFont="1" applyFill="1" applyAlignment="1" applyProtection="1">
      <alignment horizontal="center" vertical="center"/>
      <protection locked="0"/>
    </xf>
    <xf numFmtId="0" fontId="2" fillId="0" borderId="1" xfId="0" applyFont="1" applyBorder="1" applyAlignment="1">
      <alignment horizontal="center"/>
    </xf>
    <xf numFmtId="4" fontId="11" fillId="0" borderId="0" xfId="1" applyNumberFormat="1" applyFont="1" applyFill="1" applyAlignment="1" applyProtection="1">
      <alignment horizontal="center"/>
      <protection locked="0"/>
    </xf>
    <xf numFmtId="0" fontId="10" fillId="0" borderId="0" xfId="0" applyFont="1" applyAlignment="1"/>
    <xf numFmtId="4" fontId="6" fillId="0" borderId="0" xfId="0" applyNumberFormat="1" applyFont="1" applyAlignment="1">
      <alignment horizontal="center" vertical="center" wrapText="1"/>
    </xf>
    <xf numFmtId="4" fontId="8" fillId="0" borderId="0" xfId="0" applyNumberFormat="1" applyFont="1" applyAlignment="1">
      <alignment horizontal="center" vertical="center" wrapText="1"/>
    </xf>
    <xf numFmtId="0" fontId="6" fillId="0" borderId="1" xfId="0" applyFont="1" applyBorder="1" applyAlignment="1">
      <alignment horizontal="center"/>
    </xf>
    <xf numFmtId="0" fontId="0" fillId="4" borderId="0" xfId="0" applyFont="1" applyFill="1" applyAlignment="1" applyProtection="1">
      <alignment horizontal="left"/>
      <protection locked="0"/>
    </xf>
    <xf numFmtId="0" fontId="0" fillId="0" borderId="0" xfId="0" applyAlignment="1" applyProtection="1">
      <alignment horizontal="left" vertical="top" wrapText="1"/>
      <protection locked="0"/>
    </xf>
    <xf numFmtId="0" fontId="9" fillId="0" borderId="0" xfId="0" applyFont="1" applyAlignment="1">
      <alignment wrapText="1"/>
    </xf>
    <xf numFmtId="0" fontId="0" fillId="0" borderId="0" xfId="0" applyAlignment="1"/>
    <xf numFmtId="0" fontId="7" fillId="0" borderId="0" xfId="0" applyFont="1" applyAlignment="1">
      <alignment horizontal="center"/>
    </xf>
    <xf numFmtId="0" fontId="0" fillId="0" borderId="0" xfId="0" applyAlignment="1">
      <alignment horizontal="center"/>
    </xf>
    <xf numFmtId="0" fontId="9" fillId="0" borderId="0" xfId="0" applyFont="1" applyAlignment="1">
      <alignment vertical="top" wrapText="1"/>
    </xf>
    <xf numFmtId="0" fontId="9" fillId="0" borderId="0" xfId="0" applyFont="1" applyAlignment="1">
      <alignment vertical="top"/>
    </xf>
    <xf numFmtId="0" fontId="2" fillId="3" borderId="0" xfId="0" applyFont="1" applyFill="1" applyAlignment="1">
      <alignment horizontal="center" vertical="center" wrapText="1"/>
    </xf>
    <xf numFmtId="0" fontId="0" fillId="0" borderId="0" xfId="0" applyAlignment="1">
      <alignment wrapText="1"/>
    </xf>
    <xf numFmtId="0" fontId="6" fillId="3" borderId="0" xfId="0" applyFont="1" applyFill="1" applyAlignment="1">
      <alignment wrapText="1"/>
    </xf>
    <xf numFmtId="0" fontId="8" fillId="3" borderId="0" xfId="0" applyFont="1" applyFill="1" applyAlignment="1">
      <alignment wrapText="1"/>
    </xf>
    <xf numFmtId="0" fontId="2" fillId="3" borderId="2" xfId="0" applyFont="1" applyFill="1" applyBorder="1" applyAlignment="1">
      <alignment horizontal="center" vertical="center"/>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50"/>
  <sheetViews>
    <sheetView tabSelected="1" workbookViewId="0">
      <selection activeCell="B3" sqref="B3:D3"/>
    </sheetView>
  </sheetViews>
  <sheetFormatPr defaultRowHeight="15" x14ac:dyDescent="0.25"/>
  <cols>
    <col min="1" max="1" width="23.140625" customWidth="1"/>
    <col min="2" max="2" width="21.140625" customWidth="1"/>
    <col min="3" max="4" width="16.5703125" customWidth="1"/>
    <col min="5" max="5" width="5.7109375" customWidth="1"/>
    <col min="6" max="6" width="10.28515625" customWidth="1"/>
    <col min="7" max="7" width="25.42578125" customWidth="1"/>
    <col min="8" max="8" width="13.85546875" customWidth="1"/>
    <col min="9" max="9" width="15.5703125" bestFit="1" customWidth="1"/>
    <col min="10" max="10" width="15" customWidth="1"/>
  </cols>
  <sheetData>
    <row r="1" spans="1:10" ht="18.75" x14ac:dyDescent="0.3">
      <c r="A1" s="39" t="s">
        <v>74</v>
      </c>
      <c r="B1" s="40"/>
      <c r="C1" s="40"/>
      <c r="D1" s="40"/>
      <c r="E1" s="40"/>
      <c r="F1" s="40"/>
      <c r="G1" s="40"/>
      <c r="H1" s="40"/>
    </row>
    <row r="2" spans="1:10" s="18" customFormat="1" x14ac:dyDescent="0.25">
      <c r="A2" s="16"/>
      <c r="B2" s="17"/>
      <c r="C2" s="17"/>
      <c r="D2" s="17"/>
      <c r="E2" s="17"/>
      <c r="F2" s="17"/>
      <c r="G2" s="17"/>
      <c r="H2" s="17"/>
    </row>
    <row r="3" spans="1:10" s="18" customFormat="1" x14ac:dyDescent="0.25">
      <c r="A3" s="3" t="s">
        <v>58</v>
      </c>
      <c r="B3" s="35"/>
      <c r="C3" s="35"/>
      <c r="D3" s="35"/>
      <c r="E3" s="17"/>
      <c r="F3" s="19" t="s">
        <v>59</v>
      </c>
      <c r="G3" s="35"/>
      <c r="H3" s="35"/>
    </row>
    <row r="4" spans="1:10" s="18" customFormat="1" x14ac:dyDescent="0.25"/>
    <row r="5" spans="1:10" ht="15.75" x14ac:dyDescent="0.25">
      <c r="A5" s="34" t="s">
        <v>52</v>
      </c>
      <c r="B5" s="34"/>
      <c r="C5" s="34"/>
      <c r="D5" s="24"/>
      <c r="F5" s="34" t="s">
        <v>50</v>
      </c>
      <c r="G5" s="34"/>
      <c r="H5" s="29" t="s">
        <v>63</v>
      </c>
      <c r="I5" s="29" t="s">
        <v>64</v>
      </c>
      <c r="J5" s="29" t="s">
        <v>65</v>
      </c>
    </row>
    <row r="6" spans="1:10" x14ac:dyDescent="0.25">
      <c r="A6" t="s">
        <v>66</v>
      </c>
      <c r="C6" s="16" t="s">
        <v>63</v>
      </c>
      <c r="D6" s="16" t="s">
        <v>64</v>
      </c>
      <c r="F6" s="47" t="s">
        <v>49</v>
      </c>
      <c r="G6" t="s">
        <v>55</v>
      </c>
      <c r="H6" s="12">
        <f>B7</f>
        <v>0</v>
      </c>
      <c r="J6" s="12">
        <f>H6</f>
        <v>0</v>
      </c>
    </row>
    <row r="7" spans="1:10" ht="15" customHeight="1" x14ac:dyDescent="0.25">
      <c r="A7" s="7" t="s">
        <v>14</v>
      </c>
      <c r="B7" s="10">
        <v>0</v>
      </c>
      <c r="D7" s="27"/>
      <c r="F7" s="38"/>
      <c r="G7" t="s">
        <v>0</v>
      </c>
      <c r="H7" s="12">
        <f>VLOOKUP(C8,Sheet2!$B$1:$C$15,2)</f>
        <v>35316</v>
      </c>
      <c r="I7" s="12">
        <f>VLOOKUP(D8,Sheet2!$B$1:$C$15,2)</f>
        <v>35316</v>
      </c>
      <c r="J7" s="11">
        <f>H7+I7</f>
        <v>70632</v>
      </c>
    </row>
    <row r="8" spans="1:10" x14ac:dyDescent="0.25">
      <c r="A8" t="s">
        <v>8</v>
      </c>
      <c r="C8" s="9" t="s">
        <v>31</v>
      </c>
      <c r="D8" s="9" t="s">
        <v>31</v>
      </c>
      <c r="F8" s="38"/>
      <c r="G8" t="s">
        <v>1</v>
      </c>
      <c r="H8" s="12">
        <f>VLOOKUP(C9,Sheet2!$F$1:$G$5,2)</f>
        <v>4361</v>
      </c>
      <c r="I8" s="12">
        <f>VLOOKUP(D9,Sheet2!$F$1:$G$5,2)</f>
        <v>4361</v>
      </c>
      <c r="J8" s="11">
        <f t="shared" ref="J8:J20" si="0">H8+I8</f>
        <v>8722</v>
      </c>
    </row>
    <row r="9" spans="1:10" x14ac:dyDescent="0.25">
      <c r="A9" t="s">
        <v>7</v>
      </c>
      <c r="C9" s="9" t="s">
        <v>3</v>
      </c>
      <c r="D9" s="9" t="s">
        <v>3</v>
      </c>
      <c r="F9" s="38"/>
      <c r="G9" t="s">
        <v>2</v>
      </c>
      <c r="H9" s="12">
        <f>VLOOKUP(C10,Sheet2!$K$1:$L$3,2)</f>
        <v>3877</v>
      </c>
      <c r="I9" s="12">
        <f>VLOOKUP(D10,Sheet2!$K$1:$L$3,2)</f>
        <v>3877</v>
      </c>
      <c r="J9" s="11">
        <f t="shared" si="0"/>
        <v>7754</v>
      </c>
    </row>
    <row r="10" spans="1:10" x14ac:dyDescent="0.25">
      <c r="A10" t="s">
        <v>2</v>
      </c>
      <c r="C10" s="9" t="s">
        <v>19</v>
      </c>
      <c r="D10" s="9" t="s">
        <v>19</v>
      </c>
      <c r="F10" s="38"/>
      <c r="G10" t="s">
        <v>10</v>
      </c>
      <c r="H10" s="12">
        <f>IF(H7=0,0,130)</f>
        <v>130</v>
      </c>
      <c r="I10" s="12">
        <f>IF(I7=0,0,100)</f>
        <v>100</v>
      </c>
      <c r="J10" s="11">
        <f t="shared" si="0"/>
        <v>230</v>
      </c>
    </row>
    <row r="11" spans="1:10" x14ac:dyDescent="0.25">
      <c r="A11" t="s">
        <v>11</v>
      </c>
      <c r="B11" s="9" t="s">
        <v>13</v>
      </c>
      <c r="D11" s="26"/>
      <c r="F11" s="38"/>
      <c r="G11" t="s">
        <v>11</v>
      </c>
      <c r="H11" s="12">
        <f>VLOOKUP(B11,Sheet2!O1:P2,2)</f>
        <v>0</v>
      </c>
      <c r="J11" s="12">
        <f>H11</f>
        <v>0</v>
      </c>
    </row>
    <row r="12" spans="1:10" x14ac:dyDescent="0.25">
      <c r="A12" s="23" t="s">
        <v>60</v>
      </c>
      <c r="C12" s="20">
        <v>0</v>
      </c>
      <c r="D12" s="20">
        <v>0</v>
      </c>
      <c r="F12" s="38"/>
      <c r="G12" t="str">
        <f>A12</f>
        <v>Other Charges</v>
      </c>
      <c r="H12" s="12">
        <f>C12</f>
        <v>0</v>
      </c>
      <c r="I12" s="12">
        <f>D12</f>
        <v>0</v>
      </c>
      <c r="J12" s="11">
        <f t="shared" si="0"/>
        <v>0</v>
      </c>
    </row>
    <row r="13" spans="1:10" x14ac:dyDescent="0.25">
      <c r="A13" s="31" t="str">
        <f>IF(B11="No","Be sure to waive Mac health insurance. Check macalester.edu/healthandwellness/insurance for the deadline.","")</f>
        <v>Be sure to waive Mac health insurance. Check macalester.edu/healthandwellness/insurance for the deadline.</v>
      </c>
      <c r="C13" s="8"/>
      <c r="D13" s="22"/>
      <c r="F13" s="6"/>
      <c r="H13" s="12"/>
    </row>
    <row r="14" spans="1:10" x14ac:dyDescent="0.25">
      <c r="A14" s="5" t="s">
        <v>15</v>
      </c>
      <c r="C14" s="8"/>
      <c r="D14" s="22"/>
      <c r="F14" s="43" t="s">
        <v>51</v>
      </c>
      <c r="G14" t="s">
        <v>15</v>
      </c>
      <c r="H14" s="12">
        <f>SUM(C16:C17)+B15</f>
        <v>0</v>
      </c>
      <c r="I14" s="12">
        <f>SUM(D16:D17)</f>
        <v>0</v>
      </c>
      <c r="J14" s="11">
        <f t="shared" si="0"/>
        <v>0</v>
      </c>
    </row>
    <row r="15" spans="1:10" x14ac:dyDescent="0.25">
      <c r="A15" s="2" t="s">
        <v>16</v>
      </c>
      <c r="B15" s="10">
        <v>0</v>
      </c>
      <c r="D15" s="27"/>
      <c r="F15" s="44"/>
      <c r="H15" s="11"/>
    </row>
    <row r="16" spans="1:10" ht="15" customHeight="1" x14ac:dyDescent="0.25">
      <c r="A16" s="2" t="s">
        <v>73</v>
      </c>
      <c r="B16" s="10">
        <v>0</v>
      </c>
      <c r="C16" s="25">
        <f>ROUND(B16/2,0)</f>
        <v>0</v>
      </c>
      <c r="D16" s="25">
        <f>B16-C16</f>
        <v>0</v>
      </c>
      <c r="F16" s="44"/>
      <c r="G16" t="s">
        <v>42</v>
      </c>
      <c r="H16" s="12">
        <f>SUM(C20:C25)</f>
        <v>0</v>
      </c>
      <c r="I16" s="12">
        <f>SUM(D20:D25)</f>
        <v>0</v>
      </c>
      <c r="J16" s="11">
        <f t="shared" si="0"/>
        <v>0</v>
      </c>
    </row>
    <row r="17" spans="1:10" x14ac:dyDescent="0.25">
      <c r="A17" s="2" t="s">
        <v>17</v>
      </c>
      <c r="B17" s="1"/>
      <c r="C17" s="10">
        <v>0</v>
      </c>
      <c r="D17" s="10">
        <v>0</v>
      </c>
      <c r="F17" s="44"/>
      <c r="H17" s="11"/>
    </row>
    <row r="18" spans="1:10" x14ac:dyDescent="0.25">
      <c r="C18" s="11"/>
      <c r="D18" s="11"/>
      <c r="F18" s="44"/>
      <c r="G18" t="s">
        <v>48</v>
      </c>
      <c r="H18" s="11">
        <f>C27+C28+C29+C32+C35</f>
        <v>0</v>
      </c>
      <c r="I18" s="11">
        <f>D27+D28+D29+D32+D35</f>
        <v>0</v>
      </c>
      <c r="J18" s="11">
        <f t="shared" si="0"/>
        <v>0</v>
      </c>
    </row>
    <row r="19" spans="1:10" x14ac:dyDescent="0.25">
      <c r="A19" s="3" t="s">
        <v>37</v>
      </c>
      <c r="B19" s="3"/>
      <c r="C19" s="11"/>
      <c r="D19" s="11"/>
      <c r="F19" s="44"/>
      <c r="H19" s="11"/>
    </row>
    <row r="20" spans="1:10" ht="15" customHeight="1" x14ac:dyDescent="0.25">
      <c r="A20" t="s">
        <v>38</v>
      </c>
      <c r="B20" s="10">
        <v>0</v>
      </c>
      <c r="C20" s="25">
        <f t="shared" ref="C20:C31" si="1">ROUND(B20/2,0)</f>
        <v>0</v>
      </c>
      <c r="D20" s="25">
        <f t="shared" ref="D20:D25" si="2">B20-C20</f>
        <v>0</v>
      </c>
      <c r="F20" s="44"/>
      <c r="G20" t="s">
        <v>54</v>
      </c>
      <c r="H20" s="11">
        <f>C36</f>
        <v>0</v>
      </c>
      <c r="I20" s="11">
        <f>D36</f>
        <v>0</v>
      </c>
      <c r="J20" s="11">
        <f t="shared" si="0"/>
        <v>0</v>
      </c>
    </row>
    <row r="21" spans="1:10" x14ac:dyDescent="0.25">
      <c r="A21" t="s">
        <v>39</v>
      </c>
      <c r="B21" s="10">
        <v>0</v>
      </c>
      <c r="C21" s="25">
        <f t="shared" si="1"/>
        <v>0</v>
      </c>
      <c r="D21" s="25">
        <f t="shared" si="2"/>
        <v>0</v>
      </c>
      <c r="F21" s="6"/>
      <c r="H21" s="11"/>
    </row>
    <row r="22" spans="1:10" x14ac:dyDescent="0.25">
      <c r="A22" t="s">
        <v>56</v>
      </c>
      <c r="B22" s="10">
        <v>0</v>
      </c>
      <c r="C22" s="25">
        <f t="shared" si="1"/>
        <v>0</v>
      </c>
      <c r="D22" s="25">
        <f t="shared" si="2"/>
        <v>0</v>
      </c>
      <c r="F22" s="6"/>
      <c r="G22" s="45" t="s">
        <v>57</v>
      </c>
      <c r="H22" s="32">
        <f>SUM(H6:H12)-H14-H16-H18-H20</f>
        <v>43684</v>
      </c>
      <c r="I22" s="32">
        <f>SUM(I6:I12)-I14-I16-I18-I20</f>
        <v>43654</v>
      </c>
      <c r="J22" s="32">
        <f>H22+I22</f>
        <v>87338</v>
      </c>
    </row>
    <row r="23" spans="1:10" x14ac:dyDescent="0.25">
      <c r="A23" t="s">
        <v>40</v>
      </c>
      <c r="B23" s="10">
        <v>0</v>
      </c>
      <c r="C23" s="25">
        <f t="shared" si="1"/>
        <v>0</v>
      </c>
      <c r="D23" s="25">
        <f t="shared" si="2"/>
        <v>0</v>
      </c>
      <c r="G23" s="46"/>
      <c r="H23" s="33"/>
      <c r="I23" s="33"/>
      <c r="J23" s="33"/>
    </row>
    <row r="24" spans="1:10" x14ac:dyDescent="0.25">
      <c r="A24" t="s">
        <v>41</v>
      </c>
      <c r="B24" s="10">
        <v>0</v>
      </c>
      <c r="C24" s="25">
        <f>ROUND(B24/2,0)</f>
        <v>0</v>
      </c>
      <c r="D24" s="25">
        <f t="shared" si="2"/>
        <v>0</v>
      </c>
      <c r="G24" s="41" t="str">
        <f>IF(H22&lt;0,"If the amount shown above is negative, you do not need to make a payment. You may contact the Student Accounts Office to request a refund after all financial aid and payments have been applied to your account.","")</f>
        <v/>
      </c>
      <c r="H24" s="41"/>
    </row>
    <row r="25" spans="1:10" x14ac:dyDescent="0.25">
      <c r="A25" t="s">
        <v>72</v>
      </c>
      <c r="B25" s="10">
        <v>0</v>
      </c>
      <c r="C25" s="25">
        <f>ROUND(B25/2,0)</f>
        <v>0</v>
      </c>
      <c r="D25" s="25">
        <f t="shared" si="2"/>
        <v>0</v>
      </c>
      <c r="G25" s="41"/>
      <c r="H25" s="41"/>
    </row>
    <row r="26" spans="1:10" x14ac:dyDescent="0.25">
      <c r="C26" s="11"/>
      <c r="D26" s="11"/>
      <c r="G26" s="41"/>
      <c r="H26" s="41"/>
    </row>
    <row r="27" spans="1:10" x14ac:dyDescent="0.25">
      <c r="A27" t="s">
        <v>71</v>
      </c>
      <c r="B27" s="10">
        <v>0</v>
      </c>
      <c r="C27" s="25">
        <f t="shared" si="1"/>
        <v>0</v>
      </c>
      <c r="D27" s="25">
        <f t="shared" ref="D27:D29" si="3">B27-C27</f>
        <v>0</v>
      </c>
      <c r="G27" s="41"/>
      <c r="H27" s="41"/>
    </row>
    <row r="28" spans="1:10" x14ac:dyDescent="0.25">
      <c r="A28" t="s">
        <v>45</v>
      </c>
      <c r="B28" s="10">
        <v>0</v>
      </c>
      <c r="C28" s="25">
        <f t="shared" si="1"/>
        <v>0</v>
      </c>
      <c r="D28" s="25">
        <f t="shared" si="3"/>
        <v>0</v>
      </c>
      <c r="G28" s="42"/>
      <c r="H28" s="42"/>
    </row>
    <row r="29" spans="1:10" x14ac:dyDescent="0.25">
      <c r="A29" t="s">
        <v>46</v>
      </c>
      <c r="B29" s="10">
        <v>0</v>
      </c>
      <c r="C29" s="25">
        <f t="shared" si="1"/>
        <v>0</v>
      </c>
      <c r="D29" s="25">
        <f t="shared" si="3"/>
        <v>0</v>
      </c>
      <c r="G29" s="42"/>
      <c r="H29" s="42"/>
    </row>
    <row r="30" spans="1:10" x14ac:dyDescent="0.25">
      <c r="A30" t="s">
        <v>43</v>
      </c>
      <c r="B30" s="14" t="str">
        <f>IF(C31&gt;3750,"Warning: the amount below appears high. Enter only the semester amount.","")</f>
        <v/>
      </c>
      <c r="C30" s="11"/>
      <c r="D30" s="11"/>
    </row>
    <row r="31" spans="1:10" x14ac:dyDescent="0.25">
      <c r="A31" s="7" t="s">
        <v>44</v>
      </c>
      <c r="B31" s="10">
        <v>0</v>
      </c>
      <c r="C31" s="30">
        <f t="shared" si="1"/>
        <v>0</v>
      </c>
      <c r="D31" s="30">
        <f t="shared" ref="D31" si="4">B31-C31</f>
        <v>0</v>
      </c>
    </row>
    <row r="32" spans="1:10" x14ac:dyDescent="0.25">
      <c r="A32" s="7" t="s">
        <v>61</v>
      </c>
      <c r="C32" s="12">
        <f>ROUND(C31*(1-Sheet2!$B$23),0)</f>
        <v>0</v>
      </c>
      <c r="D32" s="12">
        <f>ROUND(D31*(1-Sheet2!$B$23),0)</f>
        <v>0</v>
      </c>
      <c r="G32" s="37" t="str">
        <f>IF(G3&lt;&gt;"","If this worksheet has been prepared by Macalester staff, please reconcile the assumptions with your own understanding of your plans and financial aid. This worksheet is only an estimate. This is not a bill.","")</f>
        <v/>
      </c>
      <c r="H32" s="37"/>
    </row>
    <row r="33" spans="1:8" x14ac:dyDescent="0.25">
      <c r="A33" t="s">
        <v>47</v>
      </c>
      <c r="G33" s="37"/>
      <c r="H33" s="37"/>
    </row>
    <row r="34" spans="1:8" x14ac:dyDescent="0.25">
      <c r="A34" s="7" t="str">
        <f>A31</f>
        <v>Gross Amount</v>
      </c>
      <c r="B34" s="10">
        <v>0</v>
      </c>
      <c r="C34" s="30">
        <f t="shared" ref="C34" si="5">ROUND(B34/2,0)</f>
        <v>0</v>
      </c>
      <c r="D34" s="30">
        <f t="shared" ref="D34" si="6">B34-C34</f>
        <v>0</v>
      </c>
      <c r="G34" s="37"/>
      <c r="H34" s="37"/>
    </row>
    <row r="35" spans="1:8" x14ac:dyDescent="0.25">
      <c r="A35" s="7" t="s">
        <v>61</v>
      </c>
      <c r="C35" s="12">
        <f>ROUND(C34*(1-Sheet2!$B$24),0)</f>
        <v>0</v>
      </c>
      <c r="D35" s="12">
        <f>ROUND(D34*(1-Sheet2!$B$24),0)</f>
        <v>0</v>
      </c>
      <c r="G35" s="37"/>
      <c r="H35" s="37"/>
    </row>
    <row r="36" spans="1:8" ht="45" x14ac:dyDescent="0.25">
      <c r="A36" s="4" t="s">
        <v>53</v>
      </c>
      <c r="B36" s="13">
        <v>0</v>
      </c>
      <c r="C36" s="28">
        <f>IF(C9&lt;&gt;"Resident Assistant",ROUND(B36/2,0),0)</f>
        <v>0</v>
      </c>
      <c r="D36" s="28">
        <f>IF(C9&lt;&gt;"Resident Assistant",B36-C36,0)</f>
        <v>0</v>
      </c>
      <c r="G36" s="38"/>
      <c r="H36" s="38"/>
    </row>
    <row r="37" spans="1:8" x14ac:dyDescent="0.25">
      <c r="A37" s="15" t="str">
        <f>IF(C36&gt;0,"Be sure to complete a Student Employment Check Authorization form if you have not already done so. (macalester.edu/studentaccounts/forms)","")</f>
        <v/>
      </c>
    </row>
    <row r="38" spans="1:8" x14ac:dyDescent="0.25">
      <c r="A38" s="21" t="s">
        <v>62</v>
      </c>
      <c r="B38" s="36"/>
      <c r="C38" s="36"/>
      <c r="D38" s="36"/>
      <c r="E38" s="36"/>
      <c r="F38" s="36"/>
      <c r="G38" s="36"/>
      <c r="H38" s="36"/>
    </row>
    <row r="39" spans="1:8" x14ac:dyDescent="0.25">
      <c r="B39" s="36"/>
      <c r="C39" s="36"/>
      <c r="D39" s="36"/>
      <c r="E39" s="36"/>
      <c r="F39" s="36"/>
      <c r="G39" s="36"/>
      <c r="H39" s="36"/>
    </row>
    <row r="40" spans="1:8" x14ac:dyDescent="0.25">
      <c r="B40" s="36"/>
      <c r="C40" s="36"/>
      <c r="D40" s="36"/>
      <c r="E40" s="36"/>
      <c r="F40" s="36"/>
      <c r="G40" s="36"/>
      <c r="H40" s="36"/>
    </row>
    <row r="41" spans="1:8" x14ac:dyDescent="0.25">
      <c r="B41" s="36"/>
      <c r="C41" s="36"/>
      <c r="D41" s="36"/>
      <c r="E41" s="36"/>
      <c r="F41" s="36"/>
      <c r="G41" s="36"/>
      <c r="H41" s="36"/>
    </row>
    <row r="42" spans="1:8" x14ac:dyDescent="0.25">
      <c r="B42" s="36"/>
      <c r="C42" s="36"/>
      <c r="D42" s="36"/>
      <c r="E42" s="36"/>
      <c r="F42" s="36"/>
      <c r="G42" s="36"/>
      <c r="H42" s="36"/>
    </row>
    <row r="43" spans="1:8" x14ac:dyDescent="0.25">
      <c r="B43" s="36"/>
      <c r="C43" s="36"/>
      <c r="D43" s="36"/>
      <c r="E43" s="36"/>
      <c r="F43" s="36"/>
      <c r="G43" s="36"/>
      <c r="H43" s="36"/>
    </row>
    <row r="44" spans="1:8" x14ac:dyDescent="0.25">
      <c r="B44" s="36"/>
      <c r="C44" s="36"/>
      <c r="D44" s="36"/>
      <c r="E44" s="36"/>
      <c r="F44" s="36"/>
      <c r="G44" s="36"/>
      <c r="H44" s="36"/>
    </row>
    <row r="45" spans="1:8" x14ac:dyDescent="0.25">
      <c r="B45" s="36"/>
      <c r="C45" s="36"/>
      <c r="D45" s="36"/>
      <c r="E45" s="36"/>
      <c r="F45" s="36"/>
      <c r="G45" s="36"/>
      <c r="H45" s="36"/>
    </row>
    <row r="46" spans="1:8" x14ac:dyDescent="0.25">
      <c r="B46" s="36"/>
      <c r="C46" s="36"/>
      <c r="D46" s="36"/>
      <c r="E46" s="36"/>
      <c r="F46" s="36"/>
      <c r="G46" s="36"/>
      <c r="H46" s="36"/>
    </row>
    <row r="47" spans="1:8" x14ac:dyDescent="0.25">
      <c r="B47" s="36"/>
      <c r="C47" s="36"/>
      <c r="D47" s="36"/>
      <c r="E47" s="36"/>
      <c r="F47" s="36"/>
      <c r="G47" s="36"/>
      <c r="H47" s="36"/>
    </row>
    <row r="48" spans="1:8" x14ac:dyDescent="0.25">
      <c r="B48" s="36"/>
      <c r="C48" s="36"/>
      <c r="D48" s="36"/>
      <c r="E48" s="36"/>
      <c r="F48" s="36"/>
      <c r="G48" s="36"/>
      <c r="H48" s="36"/>
    </row>
    <row r="49" spans="2:8" x14ac:dyDescent="0.25">
      <c r="B49" s="36"/>
      <c r="C49" s="36"/>
      <c r="D49" s="36"/>
      <c r="E49" s="36"/>
      <c r="F49" s="36"/>
      <c r="G49" s="36"/>
      <c r="H49" s="36"/>
    </row>
    <row r="50" spans="2:8" x14ac:dyDescent="0.25">
      <c r="B50" s="36"/>
      <c r="C50" s="36"/>
      <c r="D50" s="36"/>
      <c r="E50" s="36"/>
      <c r="F50" s="36"/>
      <c r="G50" s="36"/>
      <c r="H50" s="36"/>
    </row>
  </sheetData>
  <sheetProtection algorithmName="SHA-512" hashValue="fMS3ISMqEqbtIHPPO8njOe5+VHjLercFjldCeHOOuGb5pZU+3WOv5pb+S9knSOarK0yMYbKnykIFJtsfj/qxhg==" saltValue="K+WasT8FDVN7WIR1rPigHQ==" spinCount="100000" sheet="1" selectLockedCells="1"/>
  <mergeCells count="14">
    <mergeCell ref="B38:H50"/>
    <mergeCell ref="G32:H36"/>
    <mergeCell ref="A1:H1"/>
    <mergeCell ref="G24:H29"/>
    <mergeCell ref="F14:F20"/>
    <mergeCell ref="A5:C5"/>
    <mergeCell ref="G22:G23"/>
    <mergeCell ref="H22:H23"/>
    <mergeCell ref="F6:F12"/>
    <mergeCell ref="I22:I23"/>
    <mergeCell ref="F5:G5"/>
    <mergeCell ref="J22:J23"/>
    <mergeCell ref="G3:H3"/>
    <mergeCell ref="B3:D3"/>
  </mergeCells>
  <dataValidations xWindow="266" yWindow="578" count="14">
    <dataValidation type="list" allowBlank="1" showInputMessage="1" showErrorMessage="1" sqref="C10:D10" xr:uid="{00000000-0002-0000-0000-000000000000}">
      <formula1>DiningChoices</formula1>
    </dataValidation>
    <dataValidation type="decimal" allowBlank="1" showErrorMessage="1" errorTitle="Number Required" error="Please enter a number" sqref="C17:D17" xr:uid="{00000000-0002-0000-0000-000001000000}">
      <formula1>-99999</formula1>
      <formula2>99999</formula2>
    </dataValidation>
    <dataValidation type="decimal" errorStyle="warning" allowBlank="1" showInputMessage="1" showErrorMessage="1" errorTitle="Out of Expected Range" error="The amount you entered is out of expected range for one semester. Please double check before proceeding." promptTitle="Federal Direct Loan" prompt="Enter the sum of Direct Subsidized and Unsubsidized Loans for the year." sqref="B31" xr:uid="{00000000-0002-0000-0000-000003000000}">
      <formula1>0</formula1>
      <formula2>12500</formula2>
    </dataValidation>
    <dataValidation type="decimal" errorStyle="warning" allowBlank="1" showInputMessage="1" showErrorMessage="1" errorTitle="Out of Expected Range" error="The number you entered is outside normal range. Please double check before proceeding." promptTitle="Student Employment" prompt="By default, earnings are paid to the student's bank account on a biweekly basis. Students may choose to apply their earnings to their account by completing a Student Employment Check Authorization (macalester.edu/financialaid/forms)." sqref="B36" xr:uid="{00000000-0002-0000-0000-000004000000}">
      <formula1>0</formula1>
      <formula2>6000</formula2>
    </dataValidation>
    <dataValidation type="decimal" errorStyle="warning" allowBlank="1" showErrorMessage="1" errorTitle="Out of Expected Range" error="The number you entered is outside normal range. Please double check before proceeding." sqref="C16:D16 C36:D36 C27:D29 C31:D31 C34:D34 C20:D25" xr:uid="{00000000-0002-0000-0000-000005000000}">
      <formula1>0</formula1>
      <formula2>30000</formula2>
    </dataValidation>
    <dataValidation type="decimal" errorStyle="warning" allowBlank="1" showErrorMessage="1" errorTitle="Outside of Expected Range" error="The number you entered is outside normal range. Please double check before proceeding." sqref="B24" xr:uid="{00000000-0002-0000-0000-000008000000}">
      <formula1>0</formula1>
      <formula2>40000</formula2>
    </dataValidation>
    <dataValidation type="decimal" errorStyle="warning" allowBlank="1" showErrorMessage="1" errorTitle="Outside of Expected Range" error="The number you entered is outside normal range. Please double check your answer before procceeding." sqref="B27" xr:uid="{00000000-0002-0000-0000-000009000000}">
      <formula1>0</formula1>
      <formula2>10000</formula2>
    </dataValidation>
    <dataValidation type="decimal" errorStyle="warning" allowBlank="1" showErrorMessage="1" errorTitle="Outside of Expected Range" error="The number you entered is outside normal range. Please double check your answer before procceeding." sqref="B28" xr:uid="{00000000-0002-0000-0000-00000A000000}">
      <formula1>0</formula1>
      <formula2>7000</formula2>
    </dataValidation>
    <dataValidation type="decimal" allowBlank="1" showErrorMessage="1" sqref="C12:D12 D7" xr:uid="{00000000-0002-0000-0000-00000D000000}">
      <formula1>-99999</formula1>
      <formula2>99999</formula2>
    </dataValidation>
    <dataValidation type="decimal" errorStyle="warning" allowBlank="1" showInputMessage="1" showErrorMessage="1" errorTitle="Out of Expected Range" error="The number you entered is outside normal range. Please double check before proceeding." promptTitle="Enrollment Deposit" prompt="If you are a new Macalester student, enter the amount you paid for your enrollment deposit." sqref="D15 B15" xr:uid="{00000000-0002-0000-0000-00000E000000}">
      <formula1>0</formula1>
      <formula2>300</formula2>
    </dataValidation>
    <dataValidation type="decimal" errorStyle="warning" allowBlank="1" showInputMessage="1" showErrorMessage="1" errorTitle="Out of Expected Range" error="The number you entered is outside normal range. Please double check before proceeding." promptTitle="Monthly Payment Plan" prompt="If you have signed up for a monthly payment plan, enter the amount for the year (fall and spring semesters combined)." sqref="B16" xr:uid="{00000000-0002-0000-0000-00000F000000}">
      <formula1>0</formula1>
      <formula2>100000</formula2>
    </dataValidation>
    <dataValidation type="list" allowBlank="1" showInputMessage="1" showErrorMessage="1" promptTitle="Health" prompt="You may waive Macalester health insurance if you are covered by another plan. Visit macalester.edu/health for details." sqref="D11" xr:uid="{00000000-0002-0000-0000-000010000000}">
      <formula1>Health</formula1>
    </dataValidation>
    <dataValidation type="decimal" allowBlank="1" showInputMessage="1" showErrorMessage="1" promptTitle="Prior Balance/Credit" prompt="If you have an outstanding balance on your account, enter the amount. If you have a credit on your account (if you overpaid for a prior term), enter the amount of the credit as a negative number." sqref="B7" xr:uid="{00000000-0002-0000-0000-000012000000}">
      <formula1>-99999</formula1>
      <formula2>99999</formula2>
    </dataValidation>
    <dataValidation type="list" allowBlank="1" showInputMessage="1" showErrorMessage="1" promptTitle="Health" sqref="B11" xr:uid="{00000000-0002-0000-0000-000013000000}">
      <formula1>Health</formula1>
    </dataValidation>
  </dataValidations>
  <pageMargins left="0.7" right="0.7" top="0.75" bottom="0.75" header="0.3" footer="0.3"/>
  <pageSetup scale="64" orientation="landscape" r:id="rId1"/>
  <headerFooter>
    <oddHeader>&amp;R&amp;D</oddHeader>
    <oddFooter>&amp;LMacalester College&amp;Rmacalester.edu/financialaid/bill</oddFooter>
  </headerFooter>
  <legacyDrawing r:id="rId2"/>
  <extLst>
    <ext xmlns:x14="http://schemas.microsoft.com/office/spreadsheetml/2009/9/main" uri="{CCE6A557-97BC-4b89-ADB6-D9C93CAAB3DF}">
      <x14:dataValidations xmlns:xm="http://schemas.microsoft.com/office/excel/2006/main" xWindow="266" yWindow="578" count="3">
        <x14:dataValidation type="list" allowBlank="1" showInputMessage="1" showErrorMessage="1" xr:uid="{00000000-0002-0000-0000-000014000000}">
          <x14:formula1>
            <xm:f>Sheet2!F1:F5</xm:f>
          </x14:formula1>
          <xm:sqref>D9</xm:sqref>
        </x14:dataValidation>
        <x14:dataValidation type="list" allowBlank="1" showInputMessage="1" showErrorMessage="1" promptTitle="Enrollment" prompt="Standard full-time enrollment is 12 to 18 credit hours._x000a__x000a_If you will enroll for other than 12 to 18 credit hours, enter the number of credit hours. Financial aid is based on 12 to 18 credits unless otherwise specified on your eligibility notification." xr:uid="{00000000-0002-0000-0000-000015000000}">
          <x14:formula1>
            <xm:f>Sheet2!$B$1:$B$15</xm:f>
          </x14:formula1>
          <xm:sqref>C8:D8</xm:sqref>
        </x14:dataValidation>
        <x14:dataValidation type="list" allowBlank="1" showInputMessage="1" showErrorMessage="1" xr:uid="{00000000-0002-0000-0000-000016000000}">
          <x14:formula1>
            <xm:f>Sheet2!F1:F5</xm:f>
          </x14:formula1>
          <xm:sqref>C9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P24"/>
  <sheetViews>
    <sheetView workbookViewId="0"/>
  </sheetViews>
  <sheetFormatPr defaultRowHeight="15" x14ac:dyDescent="0.25"/>
  <cols>
    <col min="1" max="1" width="10.85546875" bestFit="1" customWidth="1"/>
    <col min="2" max="2" width="23.7109375" bestFit="1" customWidth="1"/>
    <col min="3" max="3" width="23.7109375" customWidth="1"/>
    <col min="6" max="6" width="16.42578125" bestFit="1" customWidth="1"/>
  </cols>
  <sheetData>
    <row r="1" spans="1:16" x14ac:dyDescent="0.25">
      <c r="A1" t="s">
        <v>8</v>
      </c>
      <c r="B1" t="s">
        <v>67</v>
      </c>
      <c r="C1">
        <v>0</v>
      </c>
      <c r="E1" t="s">
        <v>7</v>
      </c>
      <c r="F1" t="s">
        <v>6</v>
      </c>
      <c r="G1">
        <v>4961</v>
      </c>
      <c r="J1" t="s">
        <v>2</v>
      </c>
      <c r="K1" t="s">
        <v>18</v>
      </c>
      <c r="L1">
        <v>1015</v>
      </c>
      <c r="N1" t="s">
        <v>11</v>
      </c>
      <c r="O1" t="s">
        <v>13</v>
      </c>
      <c r="P1">
        <v>0</v>
      </c>
    </row>
    <row r="2" spans="1:16" x14ac:dyDescent="0.25">
      <c r="B2" t="s">
        <v>20</v>
      </c>
      <c r="C2">
        <f>B17</f>
        <v>2207</v>
      </c>
      <c r="F2" t="s">
        <v>5</v>
      </c>
      <c r="G2">
        <v>4495</v>
      </c>
      <c r="K2" t="s">
        <v>9</v>
      </c>
      <c r="L2">
        <v>0</v>
      </c>
      <c r="O2" t="s">
        <v>12</v>
      </c>
      <c r="P2">
        <v>3329</v>
      </c>
    </row>
    <row r="3" spans="1:16" x14ac:dyDescent="0.25">
      <c r="B3" t="s">
        <v>29</v>
      </c>
      <c r="C3">
        <f>C15+$B$17</f>
        <v>22070</v>
      </c>
      <c r="F3" t="s">
        <v>4</v>
      </c>
      <c r="G3">
        <v>0</v>
      </c>
      <c r="K3" t="s">
        <v>19</v>
      </c>
      <c r="L3">
        <v>3877</v>
      </c>
    </row>
    <row r="4" spans="1:16" x14ac:dyDescent="0.25">
      <c r="B4" t="s">
        <v>30</v>
      </c>
      <c r="C4">
        <f>C3+$B$17</f>
        <v>24277</v>
      </c>
      <c r="F4" t="s">
        <v>3</v>
      </c>
      <c r="G4">
        <v>4361</v>
      </c>
    </row>
    <row r="5" spans="1:16" x14ac:dyDescent="0.25">
      <c r="B5" t="s">
        <v>31</v>
      </c>
      <c r="C5">
        <f>B19</f>
        <v>35316</v>
      </c>
      <c r="F5" t="s">
        <v>68</v>
      </c>
      <c r="G5">
        <v>0</v>
      </c>
    </row>
    <row r="6" spans="1:16" x14ac:dyDescent="0.25">
      <c r="B6" t="s">
        <v>32</v>
      </c>
      <c r="C6">
        <f>C5+$B$18</f>
        <v>39730</v>
      </c>
    </row>
    <row r="7" spans="1:16" x14ac:dyDescent="0.25">
      <c r="B7" t="s">
        <v>21</v>
      </c>
      <c r="C7">
        <f>C2+$B$17</f>
        <v>4414</v>
      </c>
    </row>
    <row r="8" spans="1:16" x14ac:dyDescent="0.25">
      <c r="B8" t="s">
        <v>33</v>
      </c>
      <c r="C8">
        <f>C6+$B$18</f>
        <v>44144</v>
      </c>
    </row>
    <row r="9" spans="1:16" x14ac:dyDescent="0.25">
      <c r="B9" t="s">
        <v>22</v>
      </c>
      <c r="C9">
        <f>C7+$B$17</f>
        <v>6621</v>
      </c>
    </row>
    <row r="10" spans="1:16" x14ac:dyDescent="0.25">
      <c r="B10" t="s">
        <v>23</v>
      </c>
      <c r="C10">
        <f t="shared" ref="C10:C15" si="0">C9+$B$17</f>
        <v>8828</v>
      </c>
    </row>
    <row r="11" spans="1:16" x14ac:dyDescent="0.25">
      <c r="B11" t="s">
        <v>24</v>
      </c>
      <c r="C11">
        <f t="shared" si="0"/>
        <v>11035</v>
      </c>
    </row>
    <row r="12" spans="1:16" x14ac:dyDescent="0.25">
      <c r="B12" t="s">
        <v>25</v>
      </c>
      <c r="C12">
        <f t="shared" si="0"/>
        <v>13242</v>
      </c>
    </row>
    <row r="13" spans="1:16" x14ac:dyDescent="0.25">
      <c r="B13" t="s">
        <v>26</v>
      </c>
      <c r="C13">
        <f t="shared" si="0"/>
        <v>15449</v>
      </c>
    </row>
    <row r="14" spans="1:16" x14ac:dyDescent="0.25">
      <c r="B14" t="s">
        <v>27</v>
      </c>
      <c r="C14">
        <f t="shared" si="0"/>
        <v>17656</v>
      </c>
    </row>
    <row r="15" spans="1:16" x14ac:dyDescent="0.25">
      <c r="B15" t="s">
        <v>28</v>
      </c>
      <c r="C15">
        <f t="shared" si="0"/>
        <v>19863</v>
      </c>
    </row>
    <row r="17" spans="1:2" x14ac:dyDescent="0.25">
      <c r="A17" t="s">
        <v>34</v>
      </c>
      <c r="B17">
        <v>2207</v>
      </c>
    </row>
    <row r="18" spans="1:2" x14ac:dyDescent="0.25">
      <c r="A18" t="s">
        <v>35</v>
      </c>
      <c r="B18">
        <f>B17*2</f>
        <v>4414</v>
      </c>
    </row>
    <row r="19" spans="1:2" x14ac:dyDescent="0.25">
      <c r="A19" t="s">
        <v>36</v>
      </c>
      <c r="B19">
        <v>35316</v>
      </c>
    </row>
    <row r="23" spans="1:2" x14ac:dyDescent="0.25">
      <c r="A23" t="s">
        <v>69</v>
      </c>
      <c r="B23">
        <v>1.057E-2</v>
      </c>
    </row>
    <row r="24" spans="1:2" x14ac:dyDescent="0.25">
      <c r="A24" t="s">
        <v>70</v>
      </c>
      <c r="B24">
        <v>4.2279999999999998E-2</v>
      </c>
    </row>
  </sheetData>
  <sheetProtection selectLockedCells="1" selectUnlockedCells="1"/>
  <sortState ref="K1:K3">
    <sortCondition ref="K1"/>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2</vt:i4>
      </vt:variant>
      <vt:variant>
        <vt:lpstr>Named Ranges</vt:lpstr>
      </vt:variant>
      <vt:variant>
        <vt:i4>5</vt:i4>
      </vt:variant>
    </vt:vector>
  </HeadingPairs>
  <TitlesOfParts>
    <vt:vector size="7" baseType="lpstr">
      <vt:lpstr>Payment Calc</vt:lpstr>
      <vt:lpstr>Sheet2</vt:lpstr>
      <vt:lpstr>DiningChoices</vt:lpstr>
      <vt:lpstr>Enrollment</vt:lpstr>
      <vt:lpstr>Health</vt:lpstr>
      <vt:lpstr>HousingChoices</vt:lpstr>
      <vt:lpstr>'Payment Calc'!Print_Area</vt:lpstr>
    </vt:vector>
  </TitlesOfParts>
  <Company>Macalester College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macalester</dc:creator>
  <cp:lastModifiedBy>Eli Matzner</cp:lastModifiedBy>
  <cp:lastPrinted>2023-07-14T13:58:02Z</cp:lastPrinted>
  <dcterms:created xsi:type="dcterms:W3CDTF">2013-07-17T16:03:51Z</dcterms:created>
  <dcterms:modified xsi:type="dcterms:W3CDTF">2025-02-28T20:01:56Z</dcterms:modified>
</cp:coreProperties>
</file>